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24620" yWindow="1260" windowWidth="20080" windowHeight="24860"/>
  </bookViews>
  <sheets>
    <sheet name="Analysis Sheet - Data Entry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17" i="3"/>
  <c r="D16" i="3"/>
  <c r="E16" i="3"/>
  <c r="E17" i="3"/>
  <c r="E18" i="3"/>
  <c r="E19" i="3"/>
  <c r="E20" i="3"/>
  <c r="E21" i="3"/>
  <c r="E22" i="3"/>
  <c r="E23" i="3"/>
  <c r="E24" i="3"/>
  <c r="E25" i="3"/>
  <c r="B30" i="3"/>
  <c r="B31" i="3"/>
  <c r="B32" i="3"/>
  <c r="B34" i="3"/>
  <c r="B35" i="3"/>
  <c r="B36" i="3"/>
  <c r="B37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</calcChain>
</file>

<file path=xl/sharedStrings.xml><?xml version="1.0" encoding="utf-8"?>
<sst xmlns="http://schemas.openxmlformats.org/spreadsheetml/2006/main" count="35" uniqueCount="34">
  <si>
    <t>Report Header</t>
  </si>
  <si>
    <t>Analysis By</t>
  </si>
  <si>
    <t>Collection Date</t>
  </si>
  <si>
    <t>Collection Time</t>
  </si>
  <si>
    <t>Select Model</t>
  </si>
  <si>
    <t>MB1</t>
  </si>
  <si>
    <t>Select Sampling Head Holes</t>
  </si>
  <si>
    <t>Incubation Time</t>
  </si>
  <si>
    <t>Incubation Temperature</t>
  </si>
  <si>
    <t>Data Entry</t>
  </si>
  <si>
    <t>ENTER DATA HERE</t>
  </si>
  <si>
    <t>DO NOT 
EDIT CELLS BELOW</t>
  </si>
  <si>
    <t>Plate No.</t>
  </si>
  <si>
    <t>Sample Volume</t>
  </si>
  <si>
    <t>Count</t>
  </si>
  <si>
    <t>Corrected Count</t>
  </si>
  <si>
    <t>CFU/m3</t>
  </si>
  <si>
    <t>Temperature</t>
  </si>
  <si>
    <t>Humidity</t>
  </si>
  <si>
    <t>Notes</t>
  </si>
  <si>
    <t>Statistics</t>
  </si>
  <si>
    <t>Maximum</t>
  </si>
  <si>
    <t>Minimum</t>
  </si>
  <si>
    <t>Mean</t>
  </si>
  <si>
    <t>Standard Deviation</t>
  </si>
  <si>
    <t>95% Confidence Interval</t>
  </si>
  <si>
    <t>Range Min</t>
  </si>
  <si>
    <t>Range Max</t>
  </si>
  <si>
    <t>%</t>
  </si>
  <si>
    <t>Range</t>
  </si>
  <si>
    <t>Insert more rows above if needed</t>
  </si>
  <si>
    <t xml:space="preserve">This spreadsheet will only work for the MicroBio MB1 and MB2 Bioaerosol Samplers.  </t>
  </si>
  <si>
    <r>
      <rPr>
        <b/>
        <sz val="16"/>
        <color indexed="8"/>
        <rFont val="Helvetica Neue"/>
      </rPr>
      <t>MicroBio Count Correction and Results Calculator</t>
    </r>
    <r>
      <rPr>
        <sz val="10"/>
        <color indexed="8"/>
        <rFont val="Helvetica Neue"/>
      </rPr>
      <t xml:space="preserve">
</t>
    </r>
  </si>
  <si>
    <t>Do not edit numbers in this table, they are calculated from the data entry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</si>
</sst>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indexed="8"/>
      <name val="Verdana"/>
    </font>
    <font>
      <sz val="10"/>
      <color indexed="8"/>
      <name val="Helvetica Neue"/>
    </font>
    <font>
      <b/>
      <sz val="10"/>
      <color indexed="8"/>
      <name val="Helvetica Neue"/>
    </font>
    <font>
      <b/>
      <sz val="11"/>
      <color indexed="8"/>
      <name val="Helvetica Neue"/>
    </font>
    <font>
      <b/>
      <sz val="10"/>
      <color indexed="14"/>
      <name val="Helvetica Neue"/>
    </font>
    <font>
      <b/>
      <sz val="10"/>
      <color indexed="16"/>
      <name val="Helvetica Neue"/>
    </font>
    <font>
      <u/>
      <sz val="12"/>
      <color theme="11"/>
      <name val="Verdana"/>
    </font>
    <font>
      <b/>
      <sz val="10"/>
      <color rgb="FF000000"/>
      <name val="Helvetica Neue"/>
    </font>
    <font>
      <b/>
      <sz val="16"/>
      <color indexed="8"/>
      <name val="Helvetica Neue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4">
    <xf numFmtId="0" fontId="0" fillId="0" borderId="0" applyNumberFormat="0" applyFill="0" applyBorder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</cellStyleXfs>
  <cellXfs count="36"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NumberFormat="1" applyFont="1" applyAlignment="1">
      <alignment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Alignment="1">
      <alignment vertical="top"/>
    </xf>
    <xf numFmtId="0" fontId="2" fillId="0" borderId="4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</cellXfs>
  <cellStyles count="4">
    <cellStyle name="Followed Hyperlink" xfId="1" builtinId="9" hidden="1"/>
    <cellStyle name="Followed Hyperlink" xfId="2" builtinId="9" hidden="1"/>
    <cellStyle name="Followed Hyperlink" xfId="3" builtinId="9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D8EBE2"/>
      <rgbColor rgb="FFCDCDCD"/>
      <rgbColor rgb="FF008040"/>
      <rgbColor rgb="FFE6E6E6"/>
      <rgbColor rgb="FF4C4C4C"/>
      <rgbColor rgb="FF000099"/>
      <rgbColor rgb="FF1D300D"/>
      <rgbColor rgb="FFFFFFFF"/>
      <rgbColor rgb="FFAAAAAA"/>
      <rgbColor rgb="FF2E578B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300" b="1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1300" b="1" i="0" u="none" strike="noStrike">
                <a:solidFill>
                  <a:srgbClr val="000000"/>
                </a:solidFill>
                <a:latin typeface="Helvetica Neue"/>
              </a:rPr>
              <a:t>CFU/m3 across plates</a:t>
            </a:r>
            <a:endParaRPr lang="en-US">
              <a:solidFill>
                <a:srgbClr val="000000"/>
              </a:solidFill>
            </a:endParaRPr>
          </a:p>
        </c:rich>
      </c:tx>
      <c:layout>
        <c:manualLayout>
          <c:xMode val="edge"/>
          <c:yMode val="edge"/>
          <c:x val="0.358798"/>
          <c:y val="0.005"/>
          <c:w val="0.282405"/>
          <c:h val="0.146136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31846"/>
          <c:y val="0.146136"/>
          <c:w val="0.936815"/>
          <c:h val="0.752556"/>
        </c:manualLayout>
      </c:layout>
      <c:barChart>
        <c:barDir val="col"/>
        <c:grouping val="clustered"/>
        <c:varyColors val="0"/>
        <c:ser>
          <c:idx val="0"/>
          <c:order val="0"/>
          <c:tx>
            <c:v>Series1</c:v>
          </c:tx>
          <c:spPr>
            <a:solidFill>
              <a:schemeClr val="accent5"/>
            </a:solidFill>
            <a:ln>
              <a:noFill/>
            </a:ln>
            <a:effectLst>
              <a:outerShdw blurRad="127000" dist="76200" dir="2700000" algn="tl">
                <a:srgbClr val="000000">
                  <a:alpha val="75000"/>
                </a:srgbClr>
              </a:outerShdw>
            </a:effectLst>
          </c:spPr>
          <c:invertIfNegative val="0"/>
          <c:cat>
            <c:numRef>
              <c:f>'Analysis Sheet - Data Entry'!$A$16:$A$25</c:f>
              <c:numCache>
                <c:formatCode>General</c:formatCode>
                <c:ptCount val="1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</c:numCache>
            </c:numRef>
          </c:cat>
          <c:val>
            <c:numRef>
              <c:f>'Analysis Sheet - Data Entry'!$E$16:$E$25</c:f>
              <c:numCache>
                <c:formatCode>0</c:formatCode>
                <c:ptCount val="10"/>
                <c:pt idx="0">
                  <c:v>350.0</c:v>
                </c:pt>
                <c:pt idx="1">
                  <c:v>380.0</c:v>
                </c:pt>
                <c:pt idx="2">
                  <c:v>440.0</c:v>
                </c:pt>
                <c:pt idx="3">
                  <c:v>400.0</c:v>
                </c:pt>
                <c:pt idx="4">
                  <c:v>320.0</c:v>
                </c:pt>
                <c:pt idx="5">
                  <c:v>490.0</c:v>
                </c:pt>
                <c:pt idx="6">
                  <c:v>410.0</c:v>
                </c:pt>
                <c:pt idx="7" formatCode="General">
                  <c:v>280.0</c:v>
                </c:pt>
                <c:pt idx="8" formatCode="General">
                  <c:v>440.0</c:v>
                </c:pt>
                <c:pt idx="9" formatCode="General">
                  <c:v>340.0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-2134418984"/>
        <c:axId val="-2134415736"/>
      </c:barChart>
      <c:catAx>
        <c:axId val="-213441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 cmpd="sng" algn="ctr">
            <a:solidFill>
              <a:srgbClr val="000000"/>
            </a:solidFill>
            <a:prstDash val="solid"/>
            <a:miter lim="400000"/>
            <a:headEnd type="none"/>
            <a:tailEnd type="none"/>
          </a:ln>
          <a:effectLst/>
        </c:spPr>
        <c:txPr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1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-2134415736"/>
        <c:crosses val="autoZero"/>
        <c:auto val="1"/>
        <c:lblAlgn val="ctr"/>
        <c:lblOffset val="100"/>
        <c:noMultiLvlLbl val="1"/>
      </c:catAx>
      <c:valAx>
        <c:axId val="-213441573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AAAAAA"/>
              </a:solidFill>
              <a:prstDash val="solid"/>
              <a:miter lim="400000"/>
              <a:headEnd type="none"/>
              <a:tailEnd type="none"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>
            <a:noFill/>
          </a:ln>
          <a:effectLst/>
        </c:spPr>
        <c:txPr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1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-2134418984"/>
        <c:crosses val="autoZero"/>
        <c:crossBetween val="between"/>
      </c:valAx>
      <c:spPr>
        <a:solidFill>
          <a:srgbClr val="FFFFFF"/>
        </a:solidFill>
        <a:ln>
          <a:noFill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300" b="1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1300" b="1" i="0" u="none" strike="noStrike">
                <a:solidFill>
                  <a:srgbClr val="000000"/>
                </a:solidFill>
                <a:latin typeface="Helvetica Neue"/>
              </a:rPr>
              <a:t>Confidence</a:t>
            </a:r>
            <a:endParaRPr lang="en-US">
              <a:solidFill>
                <a:srgbClr val="000000"/>
              </a:solidFill>
            </a:endParaRPr>
          </a:p>
        </c:rich>
      </c:tx>
      <c:layout>
        <c:manualLayout>
          <c:xMode val="edge"/>
          <c:yMode val="edge"/>
          <c:x val="0.428316"/>
          <c:y val="0.005"/>
          <c:w val="0.143369"/>
          <c:h val="0.143074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95682"/>
          <c:y val="0.143074"/>
          <c:w val="0.919365"/>
          <c:h val="0.757479"/>
        </c:manualLayout>
      </c:layout>
      <c:lineChart>
        <c:grouping val="standard"/>
        <c:varyColors val="0"/>
        <c:ser>
          <c:idx val="0"/>
          <c:order val="0"/>
          <c:tx>
            <c:strRef>
              <c:f>'Analysis Sheet - Data Entry'!$B$29</c:f>
              <c:strCache>
                <c:ptCount val="1"/>
                <c:pt idx="0">
                  <c:v>CFU/m3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  <a:miter lim="400000"/>
              <a:headEnd type="none"/>
              <a:tailEnd type="none"/>
            </a:ln>
            <a:effectLst>
              <a:outerShdw blurRad="127000" dist="76200" dir="2700000" algn="tl">
                <a:srgbClr val="000000">
                  <a:alpha val="75000"/>
                </a:srgbClr>
              </a:outerShdw>
            </a:effectLst>
          </c:spPr>
          <c:marker>
            <c:symbol val="none"/>
          </c:marker>
          <c:cat>
            <c:strRef>
              <c:f>'Analysis Sheet - Data Entry'!$A$39:$A$58</c:f>
              <c:strCache>
                <c:ptCount val="20"/>
                <c:pt idx="0">
                  <c:v>%</c:v>
                </c:pt>
                <c:pt idx="1">
                  <c:v>95</c:v>
                </c:pt>
                <c:pt idx="2">
                  <c:v>90</c:v>
                </c:pt>
                <c:pt idx="3">
                  <c:v>85</c:v>
                </c:pt>
                <c:pt idx="4">
                  <c:v>80</c:v>
                </c:pt>
                <c:pt idx="5">
                  <c:v>75</c:v>
                </c:pt>
                <c:pt idx="6">
                  <c:v>70</c:v>
                </c:pt>
                <c:pt idx="7">
                  <c:v>65</c:v>
                </c:pt>
                <c:pt idx="8">
                  <c:v>60</c:v>
                </c:pt>
                <c:pt idx="9">
                  <c:v>55</c:v>
                </c:pt>
                <c:pt idx="10">
                  <c:v>50</c:v>
                </c:pt>
                <c:pt idx="11">
                  <c:v>45</c:v>
                </c:pt>
                <c:pt idx="12">
                  <c:v>40</c:v>
                </c:pt>
                <c:pt idx="13">
                  <c:v>35</c:v>
                </c:pt>
                <c:pt idx="14">
                  <c:v>30</c:v>
                </c:pt>
                <c:pt idx="15">
                  <c:v>25</c:v>
                </c:pt>
                <c:pt idx="16">
                  <c:v>20</c:v>
                </c:pt>
                <c:pt idx="17">
                  <c:v>15</c:v>
                </c:pt>
                <c:pt idx="18">
                  <c:v>10</c:v>
                </c:pt>
                <c:pt idx="19">
                  <c:v>5</c:v>
                </c:pt>
              </c:strCache>
            </c:strRef>
          </c:cat>
          <c:val>
            <c:numRef>
              <c:f>'Analysis Sheet - Data Entry'!$B$39:$B$58</c:f>
              <c:numCache>
                <c:formatCode>0</c:formatCode>
                <c:ptCount val="20"/>
                <c:pt idx="0" formatCode="General">
                  <c:v>0.0</c:v>
                </c:pt>
                <c:pt idx="1">
                  <c:v>37.41940325744129</c:v>
                </c:pt>
                <c:pt idx="2">
                  <c:v>31.40335314927017</c:v>
                </c:pt>
                <c:pt idx="3">
                  <c:v>27.48336655046475</c:v>
                </c:pt>
                <c:pt idx="4">
                  <c:v>24.46723266579423</c:v>
                </c:pt>
                <c:pt idx="5">
                  <c:v>21.9623358851357</c:v>
                </c:pt>
                <c:pt idx="6">
                  <c:v>19.78746510489886</c:v>
                </c:pt>
                <c:pt idx="7">
                  <c:v>17.84306948424442</c:v>
                </c:pt>
                <c:pt idx="8">
                  <c:v>16.06813419914987</c:v>
                </c:pt>
                <c:pt idx="9">
                  <c:v>14.42229536924196</c:v>
                </c:pt>
                <c:pt idx="10">
                  <c:v>12.87727945752069</c:v>
                </c:pt>
                <c:pt idx="11">
                  <c:v>11.41236644348417</c:v>
                </c:pt>
                <c:pt idx="12">
                  <c:v>10.01179328202606</c:v>
                </c:pt>
                <c:pt idx="13">
                  <c:v>8.663174686309904</c:v>
                </c:pt>
                <c:pt idx="14">
                  <c:v>7.35649329762237</c:v>
                </c:pt>
                <c:pt idx="15">
                  <c:v>6.08342548532881</c:v>
                </c:pt>
                <c:pt idx="16">
                  <c:v>4.836873274774874</c:v>
                </c:pt>
                <c:pt idx="17">
                  <c:v>3.61062688495013</c:v>
                </c:pt>
                <c:pt idx="18">
                  <c:v>2.39911174334496</c:v>
                </c:pt>
                <c:pt idx="19" formatCode="General">
                  <c:v>1.197190473570149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125928"/>
        <c:axId val="-2137122392"/>
      </c:lineChart>
      <c:catAx>
        <c:axId val="-213712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 cmpd="sng" algn="ctr">
            <a:solidFill>
              <a:srgbClr val="000000"/>
            </a:solidFill>
            <a:prstDash val="solid"/>
            <a:miter lim="400000"/>
            <a:headEnd type="none"/>
            <a:tailEnd type="none"/>
          </a:ln>
          <a:effectLst/>
        </c:spPr>
        <c:txPr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1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-2137122392"/>
        <c:crosses val="autoZero"/>
        <c:auto val="1"/>
        <c:lblAlgn val="ctr"/>
        <c:lblOffset val="100"/>
        <c:tickLblSkip val="2"/>
        <c:noMultiLvlLbl val="1"/>
      </c:catAx>
      <c:valAx>
        <c:axId val="-21371223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AAAAAA"/>
              </a:solidFill>
              <a:prstDash val="solid"/>
              <a:miter lim="400000"/>
              <a:headEnd type="none"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  <a:effectLst/>
        </c:spPr>
        <c:txPr>
          <a:bodyPr rot="0" spcFirstLastPara="1" vertOverflow="overflow" horzOverflow="overflow" vert="horz" wrap="square" lIns="91440" tIns="45720" rIns="91440" bIns="45720" numCol="1" spcCol="38100" rtlCol="0" anchor="t">
            <a:prstTxWarp prst="textNoShape">
              <a:avLst/>
            </a:prstTxWarp>
            <a:noAutofit/>
          </a:bodyPr>
          <a:lstStyle/>
          <a:p>
            <a:pPr>
              <a:defRPr sz="11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-2137125928"/>
        <c:crosses val="autoZero"/>
        <c:crossBetween val="midCat"/>
      </c:valAx>
      <c:spPr>
        <a:solidFill>
          <a:srgbClr val="FFFFFF"/>
        </a:solidFill>
        <a:ln>
          <a:noFill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27</xdr:row>
      <xdr:rowOff>228600</xdr:rowOff>
    </xdr:from>
    <xdr:to>
      <xdr:col>7</xdr:col>
      <xdr:colOff>3070294</xdr:colOff>
      <xdr:row>41</xdr:row>
      <xdr:rowOff>24312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368300</xdr:colOff>
      <xdr:row>42</xdr:row>
      <xdr:rowOff>114300</xdr:rowOff>
    </xdr:from>
    <xdr:to>
      <xdr:col>7</xdr:col>
      <xdr:colOff>3188743</xdr:colOff>
      <xdr:row>56</xdr:row>
      <xdr:rowOff>49712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63500</xdr:colOff>
      <xdr:row>0</xdr:row>
      <xdr:rowOff>190500</xdr:rowOff>
    </xdr:from>
    <xdr:to>
      <xdr:col>7</xdr:col>
      <xdr:colOff>3188208</xdr:colOff>
      <xdr:row>2</xdr:row>
      <xdr:rowOff>253416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6300" y="190500"/>
          <a:ext cx="4039108" cy="685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showGridLines="0" tabSelected="1" workbookViewId="0">
      <selection activeCell="I28" sqref="I28"/>
    </sheetView>
  </sheetViews>
  <sheetFormatPr baseColWidth="10" defaultColWidth="6.875" defaultRowHeight="14" customHeight="1" x14ac:dyDescent="0"/>
  <cols>
    <col min="1" max="1" width="16.25" style="2" customWidth="1"/>
    <col min="2" max="2" width="8.5" style="2" customWidth="1"/>
    <col min="3" max="3" width="7.875" style="2" customWidth="1"/>
    <col min="4" max="4" width="8.5" style="2" customWidth="1"/>
    <col min="5" max="5" width="8.25" style="2" customWidth="1"/>
    <col min="6" max="6" width="8.625" style="2" customWidth="1"/>
    <col min="7" max="7" width="9" style="2" customWidth="1"/>
    <col min="8" max="8" width="31.75" style="2" customWidth="1"/>
    <col min="9" max="256" width="6.875" style="2" customWidth="1"/>
  </cols>
  <sheetData>
    <row r="1" spans="1:256" ht="29" customHeight="1">
      <c r="A1" s="15" t="s">
        <v>32</v>
      </c>
      <c r="B1" s="15"/>
      <c r="C1" s="15"/>
      <c r="D1" s="15"/>
      <c r="E1" s="15"/>
    </row>
    <row r="2" spans="1:256" ht="20" customHeight="1">
      <c r="A2" s="16" t="s">
        <v>31</v>
      </c>
      <c r="B2" s="16"/>
      <c r="C2" s="16"/>
      <c r="D2" s="16"/>
      <c r="E2" s="1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26" customHeight="1">
      <c r="A3" s="9" t="s">
        <v>0</v>
      </c>
    </row>
    <row r="4" spans="1:256" ht="14.25" customHeight="1">
      <c r="A4" s="23" t="s">
        <v>1</v>
      </c>
      <c r="B4" s="17"/>
      <c r="C4" s="18"/>
      <c r="D4" s="19"/>
    </row>
    <row r="5" spans="1:256" ht="14.25" customHeight="1">
      <c r="A5" s="23" t="s">
        <v>2</v>
      </c>
      <c r="B5" s="20"/>
      <c r="C5" s="21"/>
      <c r="D5" s="22"/>
    </row>
    <row r="6" spans="1:256" ht="14.25" customHeight="1">
      <c r="A6" s="23"/>
      <c r="B6" s="12"/>
      <c r="C6" s="13"/>
      <c r="D6" s="1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ht="14.25" customHeight="1">
      <c r="A7" s="23" t="s">
        <v>3</v>
      </c>
      <c r="B7" s="20"/>
      <c r="C7" s="21"/>
      <c r="D7" s="22"/>
    </row>
    <row r="8" spans="1:256" ht="14.25" customHeight="1">
      <c r="A8" s="23" t="s">
        <v>4</v>
      </c>
      <c r="B8" s="11" t="s">
        <v>5</v>
      </c>
    </row>
    <row r="9" spans="1:256" ht="14.25" customHeight="1">
      <c r="A9" s="23" t="s">
        <v>6</v>
      </c>
      <c r="B9" s="8">
        <v>220</v>
      </c>
    </row>
    <row r="10" spans="1:256" ht="14.25" customHeight="1">
      <c r="A10" s="23" t="s">
        <v>7</v>
      </c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ht="14.25" customHeight="1">
      <c r="A11" s="23" t="s">
        <v>8</v>
      </c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ht="14.25" customHeight="1"/>
    <row r="13" spans="1:256" ht="14.25" customHeight="1">
      <c r="A13" s="10" t="s">
        <v>9</v>
      </c>
    </row>
    <row r="14" spans="1:256" ht="30" customHeight="1">
      <c r="A14" s="24"/>
      <c r="B14" s="25" t="s">
        <v>10</v>
      </c>
      <c r="C14" s="26"/>
      <c r="D14" s="27" t="s">
        <v>11</v>
      </c>
      <c r="E14" s="26"/>
      <c r="F14" s="24"/>
      <c r="G14" s="24"/>
      <c r="H14" s="24"/>
    </row>
    <row r="15" spans="1:256" ht="32" customHeight="1">
      <c r="A15" s="28" t="s">
        <v>12</v>
      </c>
      <c r="B15" s="28" t="s">
        <v>13</v>
      </c>
      <c r="C15" s="28" t="s">
        <v>14</v>
      </c>
      <c r="D15" s="28" t="s">
        <v>15</v>
      </c>
      <c r="E15" s="28" t="s">
        <v>16</v>
      </c>
      <c r="F15" s="28" t="s">
        <v>17</v>
      </c>
      <c r="G15" s="28" t="s">
        <v>18</v>
      </c>
      <c r="H15" s="28" t="s">
        <v>19</v>
      </c>
    </row>
    <row r="16" spans="1:256" ht="14" customHeight="1">
      <c r="A16" s="29">
        <v>1</v>
      </c>
      <c r="B16" s="3">
        <v>100</v>
      </c>
      <c r="C16" s="3">
        <v>33</v>
      </c>
      <c r="D16" s="31">
        <f>IF(B16&gt;0,ROUNDDOWN(C16*POWER(1.075/(1.052-(C16/$B$9)),0.483),0)," ")</f>
        <v>35</v>
      </c>
      <c r="E16" s="32">
        <f t="shared" ref="E16:E25" si="0">IF(B16&gt;0,(D16*1000)/B16," ")</f>
        <v>350</v>
      </c>
      <c r="F16" s="4"/>
      <c r="G16" s="4"/>
      <c r="H16" s="4"/>
    </row>
    <row r="17" spans="1:8" ht="14" customHeight="1">
      <c r="A17" s="30">
        <v>2</v>
      </c>
      <c r="B17" s="5">
        <v>100</v>
      </c>
      <c r="C17" s="5">
        <v>35</v>
      </c>
      <c r="D17" s="33">
        <f>IF(B17&gt;0,ROUNDDOWN(C17*POWER(1.075/(1.052-(C17/$B$9)),0.483),0)," ")</f>
        <v>38</v>
      </c>
      <c r="E17" s="34">
        <f t="shared" si="0"/>
        <v>380</v>
      </c>
      <c r="F17" s="1"/>
      <c r="G17" s="1"/>
      <c r="H17" s="1"/>
    </row>
    <row r="18" spans="1:8" ht="14" customHeight="1">
      <c r="A18" s="30">
        <v>3</v>
      </c>
      <c r="B18" s="5">
        <v>100</v>
      </c>
      <c r="C18" s="5">
        <v>40</v>
      </c>
      <c r="D18" s="33">
        <f t="shared" ref="D18:D25" si="1">IF(B18&gt;0,ROUNDDOWN(C18*POWER(1.075/(1.052-(C18/$B$9)),0.483),0)," ")</f>
        <v>44</v>
      </c>
      <c r="E18" s="34">
        <f t="shared" si="0"/>
        <v>440</v>
      </c>
      <c r="F18" s="1"/>
      <c r="G18" s="1"/>
      <c r="H18" s="1"/>
    </row>
    <row r="19" spans="1:8" ht="14" customHeight="1">
      <c r="A19" s="30">
        <v>4</v>
      </c>
      <c r="B19" s="5">
        <v>100</v>
      </c>
      <c r="C19" s="5">
        <v>37</v>
      </c>
      <c r="D19" s="33">
        <f t="shared" si="1"/>
        <v>40</v>
      </c>
      <c r="E19" s="34">
        <f t="shared" si="0"/>
        <v>400</v>
      </c>
      <c r="F19" s="1"/>
      <c r="G19" s="1"/>
      <c r="H19" s="1"/>
    </row>
    <row r="20" spans="1:8" ht="14" customHeight="1">
      <c r="A20" s="30">
        <v>5</v>
      </c>
      <c r="B20" s="5">
        <v>100</v>
      </c>
      <c r="C20" s="5">
        <v>30</v>
      </c>
      <c r="D20" s="33">
        <f t="shared" si="1"/>
        <v>32</v>
      </c>
      <c r="E20" s="34">
        <f t="shared" si="0"/>
        <v>320</v>
      </c>
      <c r="F20" s="1"/>
      <c r="G20" s="1"/>
      <c r="H20" s="1"/>
    </row>
    <row r="21" spans="1:8" ht="14" customHeight="1">
      <c r="A21" s="30">
        <v>6</v>
      </c>
      <c r="B21" s="5">
        <v>100</v>
      </c>
      <c r="C21" s="5">
        <v>44</v>
      </c>
      <c r="D21" s="33">
        <f t="shared" si="1"/>
        <v>49</v>
      </c>
      <c r="E21" s="34">
        <f t="shared" si="0"/>
        <v>490</v>
      </c>
      <c r="F21" s="1"/>
      <c r="G21" s="1"/>
      <c r="H21" s="1"/>
    </row>
    <row r="22" spans="1:8" ht="14" customHeight="1">
      <c r="A22" s="30">
        <v>7</v>
      </c>
      <c r="B22" s="5">
        <v>100</v>
      </c>
      <c r="C22" s="5">
        <v>38</v>
      </c>
      <c r="D22" s="33">
        <f t="shared" si="1"/>
        <v>41</v>
      </c>
      <c r="E22" s="34">
        <f t="shared" si="0"/>
        <v>410</v>
      </c>
      <c r="F22" s="1"/>
      <c r="G22" s="1"/>
      <c r="H22" s="1"/>
    </row>
    <row r="23" spans="1:8" ht="14" customHeight="1">
      <c r="A23" s="30">
        <v>8</v>
      </c>
      <c r="B23" s="5">
        <v>100</v>
      </c>
      <c r="C23" s="5">
        <v>27</v>
      </c>
      <c r="D23" s="33">
        <f t="shared" si="1"/>
        <v>28</v>
      </c>
      <c r="E23" s="33">
        <f t="shared" si="0"/>
        <v>280</v>
      </c>
      <c r="F23" s="1"/>
      <c r="G23" s="1"/>
      <c r="H23" s="1"/>
    </row>
    <row r="24" spans="1:8" ht="14" customHeight="1">
      <c r="A24" s="30">
        <v>9</v>
      </c>
      <c r="B24" s="5">
        <v>100</v>
      </c>
      <c r="C24" s="5">
        <v>40</v>
      </c>
      <c r="D24" s="33">
        <f t="shared" si="1"/>
        <v>44</v>
      </c>
      <c r="E24" s="33">
        <f t="shared" si="0"/>
        <v>440</v>
      </c>
      <c r="F24" s="1"/>
      <c r="G24" s="1"/>
      <c r="H24" s="1"/>
    </row>
    <row r="25" spans="1:8" ht="14" customHeight="1">
      <c r="A25" s="30">
        <v>10</v>
      </c>
      <c r="B25" s="5">
        <v>100</v>
      </c>
      <c r="C25" s="5">
        <v>32</v>
      </c>
      <c r="D25" s="33">
        <f t="shared" si="1"/>
        <v>34</v>
      </c>
      <c r="E25" s="33">
        <f t="shared" si="0"/>
        <v>340</v>
      </c>
      <c r="F25" s="1"/>
      <c r="G25" s="1"/>
      <c r="H25" s="1"/>
    </row>
    <row r="26" spans="1:8" ht="14" customHeight="1">
      <c r="A26" s="2" t="s">
        <v>30</v>
      </c>
    </row>
    <row r="28" spans="1:8" ht="21" customHeight="1">
      <c r="A28" s="10" t="s">
        <v>20</v>
      </c>
    </row>
    <row r="29" spans="1:8" ht="14" customHeight="1">
      <c r="A29" s="30"/>
      <c r="B29" s="30" t="s">
        <v>16</v>
      </c>
    </row>
    <row r="30" spans="1:8" ht="14" customHeight="1">
      <c r="A30" s="23" t="s">
        <v>21</v>
      </c>
      <c r="B30" s="7">
        <f>MAX('Analysis Sheet - Data Entry'!E16:E25)</f>
        <v>490</v>
      </c>
    </row>
    <row r="31" spans="1:8" ht="14" customHeight="1">
      <c r="A31" s="23" t="s">
        <v>22</v>
      </c>
      <c r="B31" s="7">
        <f>MIN('Analysis Sheet - Data Entry'!E16:E25)</f>
        <v>280</v>
      </c>
    </row>
    <row r="32" spans="1:8" ht="14" customHeight="1">
      <c r="A32" s="23" t="s">
        <v>23</v>
      </c>
      <c r="B32" s="7">
        <f>AVERAGE('Analysis Sheet - Data Entry'!E16:E25)</f>
        <v>385</v>
      </c>
    </row>
    <row r="33" spans="1:2" ht="14" customHeight="1">
      <c r="A33" s="23"/>
      <c r="B33" s="5"/>
    </row>
    <row r="34" spans="1:2" ht="14" customHeight="1">
      <c r="A34" s="23" t="s">
        <v>24</v>
      </c>
      <c r="B34" s="7">
        <f>STDEVP('Analysis Sheet - Data Entry'!E16:E25)</f>
        <v>60.373835392494321</v>
      </c>
    </row>
    <row r="35" spans="1:2" ht="14" customHeight="1">
      <c r="A35" s="23" t="s">
        <v>25</v>
      </c>
      <c r="B35" s="7">
        <f>CONFIDENCE(0.05,B34,COUNT('Analysis Sheet - Data Entry'!E16:E25))</f>
        <v>37.419403257441289</v>
      </c>
    </row>
    <row r="36" spans="1:2" ht="14" customHeight="1">
      <c r="A36" s="23" t="s">
        <v>26</v>
      </c>
      <c r="B36" s="7">
        <f>B32-B35</f>
        <v>347.58059674255873</v>
      </c>
    </row>
    <row r="37" spans="1:2" ht="14" customHeight="1">
      <c r="A37" s="23" t="s">
        <v>27</v>
      </c>
      <c r="B37" s="7">
        <f>B32+B35</f>
        <v>422.41940325744127</v>
      </c>
    </row>
    <row r="38" spans="1:2" ht="14" customHeight="1">
      <c r="A38" s="23"/>
      <c r="B38" s="5"/>
    </row>
    <row r="39" spans="1:2" ht="14" customHeight="1">
      <c r="A39" s="23" t="s">
        <v>28</v>
      </c>
      <c r="B39" s="35" t="s">
        <v>29</v>
      </c>
    </row>
    <row r="40" spans="1:2" ht="14" customHeight="1">
      <c r="A40" s="23">
        <v>95</v>
      </c>
      <c r="B40" s="7">
        <f>CONFIDENCE((1-(A40/100)),$B$34,COUNT('Analysis Sheet - Data Entry'!$E$16:$E$25))</f>
        <v>37.419403257441289</v>
      </c>
    </row>
    <row r="41" spans="1:2" ht="14" customHeight="1">
      <c r="A41" s="23">
        <v>90</v>
      </c>
      <c r="B41" s="7">
        <f>CONFIDENCE((1-(A41/100)),$B$34,COUNT('Analysis Sheet - Data Entry'!$E$16:$E$25))</f>
        <v>31.403353149270174</v>
      </c>
    </row>
    <row r="42" spans="1:2" ht="14" customHeight="1">
      <c r="A42" s="23">
        <v>85</v>
      </c>
      <c r="B42" s="7">
        <f>CONFIDENCE((1-(A42/100)),$B$34,COUNT('Analysis Sheet - Data Entry'!$E$16:$E$25))</f>
        <v>27.483366550464751</v>
      </c>
    </row>
    <row r="43" spans="1:2" ht="14" customHeight="1">
      <c r="A43" s="23">
        <v>80</v>
      </c>
      <c r="B43" s="7">
        <f>CONFIDENCE((1-(A43/100)),$B$34,COUNT('Analysis Sheet - Data Entry'!$E$16:$E$25))</f>
        <v>24.467232665794228</v>
      </c>
    </row>
    <row r="44" spans="1:2" ht="14" customHeight="1">
      <c r="A44" s="23">
        <v>75</v>
      </c>
      <c r="B44" s="7">
        <f>CONFIDENCE((1-(A44/100)),$B$34,COUNT('Analysis Sheet - Data Entry'!$E$16:$E$25))</f>
        <v>21.962335885135701</v>
      </c>
    </row>
    <row r="45" spans="1:2" ht="14" customHeight="1">
      <c r="A45" s="23">
        <v>70</v>
      </c>
      <c r="B45" s="7">
        <f>CONFIDENCE((1-(A45/100)),$B$34,COUNT('Analysis Sheet - Data Entry'!$E$16:$E$25))</f>
        <v>19.787465104898857</v>
      </c>
    </row>
    <row r="46" spans="1:2" ht="14" customHeight="1">
      <c r="A46" s="23">
        <v>65</v>
      </c>
      <c r="B46" s="7">
        <f>CONFIDENCE((1-(A46/100)),$B$34,COUNT('Analysis Sheet - Data Entry'!$E$16:$E$25))</f>
        <v>17.843069484244417</v>
      </c>
    </row>
    <row r="47" spans="1:2" ht="14" customHeight="1">
      <c r="A47" s="23">
        <v>60</v>
      </c>
      <c r="B47" s="7">
        <f>CONFIDENCE((1-(A47/100)),$B$34,COUNT('Analysis Sheet - Data Entry'!$E$16:$E$25))</f>
        <v>16.068134199149871</v>
      </c>
    </row>
    <row r="48" spans="1:2" ht="14" customHeight="1">
      <c r="A48" s="23">
        <v>55</v>
      </c>
      <c r="B48" s="7">
        <f>CONFIDENCE((1-(A48/100)),$B$34,COUNT('Analysis Sheet - Data Entry'!$E$16:$E$25))</f>
        <v>14.42229536924196</v>
      </c>
    </row>
    <row r="49" spans="1:2" ht="14" customHeight="1">
      <c r="A49" s="23">
        <v>50</v>
      </c>
      <c r="B49" s="7">
        <f>CONFIDENCE((1-(A49/100)),$B$34,COUNT('Analysis Sheet - Data Entry'!$E$16:$E$25))</f>
        <v>12.877279457520689</v>
      </c>
    </row>
    <row r="50" spans="1:2" ht="14" customHeight="1">
      <c r="A50" s="23">
        <v>45</v>
      </c>
      <c r="B50" s="7">
        <f>CONFIDENCE((1-(A50/100)),$B$34,COUNT('Analysis Sheet - Data Entry'!$E$16:$E$25))</f>
        <v>11.412366443484169</v>
      </c>
    </row>
    <row r="51" spans="1:2" ht="14" customHeight="1">
      <c r="A51" s="23">
        <v>40</v>
      </c>
      <c r="B51" s="7">
        <f>CONFIDENCE((1-(A51/100)),$B$34,COUNT('Analysis Sheet - Data Entry'!$E$16:$E$25))</f>
        <v>10.011793282026062</v>
      </c>
    </row>
    <row r="52" spans="1:2" ht="14" customHeight="1">
      <c r="A52" s="23">
        <v>35</v>
      </c>
      <c r="B52" s="7">
        <f>CONFIDENCE((1-(A52/100)),$B$34,COUNT('Analysis Sheet - Data Entry'!$E$16:$E$25))</f>
        <v>8.6631746863099046</v>
      </c>
    </row>
    <row r="53" spans="1:2" ht="14" customHeight="1">
      <c r="A53" s="23">
        <v>30</v>
      </c>
      <c r="B53" s="7">
        <f>CONFIDENCE((1-(A53/100)),$B$34,COUNT('Analysis Sheet - Data Entry'!$E$16:$E$25))</f>
        <v>7.3564932976223707</v>
      </c>
    </row>
    <row r="54" spans="1:2" ht="14" customHeight="1">
      <c r="A54" s="23">
        <v>25</v>
      </c>
      <c r="B54" s="7">
        <f>CONFIDENCE((1-(A54/100)),$B$34,COUNT('Analysis Sheet - Data Entry'!$E$16:$E$25))</f>
        <v>6.0834254853288092</v>
      </c>
    </row>
    <row r="55" spans="1:2" ht="14" customHeight="1">
      <c r="A55" s="23">
        <v>20</v>
      </c>
      <c r="B55" s="7">
        <f>CONFIDENCE((1-(A55/100)),$B$34,COUNT('Analysis Sheet - Data Entry'!$E$16:$E$25))</f>
        <v>4.8368732747748746</v>
      </c>
    </row>
    <row r="56" spans="1:2" ht="14" customHeight="1">
      <c r="A56" s="23">
        <v>15</v>
      </c>
      <c r="B56" s="7">
        <f>CONFIDENCE((1-(A56/100)),$B$34,COUNT('Analysis Sheet - Data Entry'!$E$16:$E$25))</f>
        <v>3.6106268849501304</v>
      </c>
    </row>
    <row r="57" spans="1:2" ht="14" customHeight="1">
      <c r="A57" s="23">
        <v>10</v>
      </c>
      <c r="B57" s="7">
        <f>CONFIDENCE((1-(A57/100)),$B$34,COUNT('Analysis Sheet - Data Entry'!$E$16:$E$25))</f>
        <v>2.3991117433449598</v>
      </c>
    </row>
    <row r="58" spans="1:2" ht="14" customHeight="1">
      <c r="A58" s="23">
        <v>5</v>
      </c>
      <c r="B58" s="5">
        <f>CONFIDENCE((1-(A58/100)),$B$34,COUNT('Analysis Sheet - Data Entry'!$E$16:$E$25))</f>
        <v>1.1971904735701493</v>
      </c>
    </row>
    <row r="59" spans="1:2" ht="14" customHeight="1">
      <c r="A59" s="2" t="s">
        <v>33</v>
      </c>
    </row>
  </sheetData>
  <mergeCells count="7">
    <mergeCell ref="B14:C14"/>
    <mergeCell ref="D14:E14"/>
    <mergeCell ref="A1:E1"/>
    <mergeCell ref="A2:E2"/>
    <mergeCell ref="B4:D4"/>
    <mergeCell ref="B5:D5"/>
    <mergeCell ref="B7:D7"/>
  </mergeCells>
  <phoneticPr fontId="9" type="noConversion"/>
  <pageMargins left="0" right="0" top="0" bottom="0" header="0" footer="0"/>
  <pageSetup orientation="landscape"/>
  <headerFooter>
    <oddFooter>&amp;"Helvetica,Regular"&amp;11&amp;P</oddFooter>
  </headerFooter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 Sheet - Data Entry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Plumridge</cp:lastModifiedBy>
  <dcterms:modified xsi:type="dcterms:W3CDTF">2014-11-21T12:45:17Z</dcterms:modified>
</cp:coreProperties>
</file>